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-300" windowWidth="14000" windowHeight="7430"/>
  </bookViews>
  <sheets>
    <sheet name="на1.04" sheetId="17" r:id="rId1"/>
  </sheets>
  <calcPr calcId="125725"/>
</workbook>
</file>

<file path=xl/calcChain.xml><?xml version="1.0" encoding="utf-8"?>
<calcChain xmlns="http://schemas.openxmlformats.org/spreadsheetml/2006/main">
  <c r="M32" i="17"/>
  <c r="L32"/>
  <c r="K32"/>
  <c r="F32"/>
  <c r="E32"/>
  <c r="L31"/>
  <c r="F31"/>
  <c r="M30"/>
  <c r="L30"/>
  <c r="F30"/>
  <c r="M29"/>
  <c r="K29"/>
  <c r="F29"/>
  <c r="E29"/>
  <c r="O28"/>
  <c r="P28" s="1"/>
  <c r="N28"/>
  <c r="J28"/>
  <c r="L29" s="1"/>
  <c r="I28"/>
  <c r="G28"/>
  <c r="D28"/>
  <c r="L28" s="1"/>
  <c r="B28"/>
  <c r="M27"/>
  <c r="L27"/>
  <c r="K27"/>
  <c r="H27"/>
  <c r="F27"/>
  <c r="E27"/>
  <c r="M26"/>
  <c r="L26"/>
  <c r="K26"/>
  <c r="H26"/>
  <c r="C26"/>
  <c r="M25"/>
  <c r="L25"/>
  <c r="K25"/>
  <c r="H25"/>
  <c r="E25"/>
  <c r="C25"/>
  <c r="F25" s="1"/>
  <c r="M24"/>
  <c r="L24"/>
  <c r="K24"/>
  <c r="H24"/>
  <c r="E24"/>
  <c r="C24"/>
  <c r="F24" s="1"/>
  <c r="M23"/>
  <c r="L23"/>
  <c r="K23"/>
  <c r="H23"/>
  <c r="F23"/>
  <c r="E23"/>
  <c r="M22"/>
  <c r="L22"/>
  <c r="K22"/>
  <c r="H22"/>
  <c r="E22"/>
  <c r="C22"/>
  <c r="F22" s="1"/>
  <c r="M21"/>
  <c r="L21"/>
  <c r="K21"/>
  <c r="H21"/>
  <c r="E21"/>
  <c r="C21"/>
  <c r="F21" s="1"/>
  <c r="P20"/>
  <c r="M20"/>
  <c r="L20"/>
  <c r="K20"/>
  <c r="H20"/>
  <c r="F20"/>
  <c r="E20"/>
  <c r="P19"/>
  <c r="M19"/>
  <c r="L19"/>
  <c r="K19"/>
  <c r="H19"/>
  <c r="H28" s="1"/>
  <c r="E19"/>
  <c r="E28" s="1"/>
  <c r="C19"/>
  <c r="C28" s="1"/>
  <c r="O18"/>
  <c r="N18"/>
  <c r="J18"/>
  <c r="I18"/>
  <c r="G18"/>
  <c r="D18"/>
  <c r="L18" s="1"/>
  <c r="L6" s="1"/>
  <c r="B18"/>
  <c r="P17"/>
  <c r="L17"/>
  <c r="K17"/>
  <c r="H17"/>
  <c r="E17"/>
  <c r="C17"/>
  <c r="F17" s="1"/>
  <c r="P16"/>
  <c r="M16"/>
  <c r="L16"/>
  <c r="K16"/>
  <c r="H16"/>
  <c r="E16"/>
  <c r="C16"/>
  <c r="F16" s="1"/>
  <c r="P15"/>
  <c r="M15"/>
  <c r="L15"/>
  <c r="K15"/>
  <c r="H15"/>
  <c r="F15"/>
  <c r="E15"/>
  <c r="P14"/>
  <c r="M14"/>
  <c r="L14"/>
  <c r="K14"/>
  <c r="H14"/>
  <c r="E14"/>
  <c r="C14"/>
  <c r="F14" s="1"/>
  <c r="P13"/>
  <c r="M13"/>
  <c r="L13"/>
  <c r="K13"/>
  <c r="H13"/>
  <c r="E13"/>
  <c r="C13"/>
  <c r="F13" s="1"/>
  <c r="P12"/>
  <c r="M12"/>
  <c r="L12"/>
  <c r="H12"/>
  <c r="E12"/>
  <c r="C12"/>
  <c r="F12" s="1"/>
  <c r="P11"/>
  <c r="M11"/>
  <c r="L11"/>
  <c r="K11"/>
  <c r="H11"/>
  <c r="E11"/>
  <c r="C11"/>
  <c r="F11" s="1"/>
  <c r="P10"/>
  <c r="M10"/>
  <c r="L10"/>
  <c r="K10"/>
  <c r="H10"/>
  <c r="E10"/>
  <c r="C10"/>
  <c r="P9"/>
  <c r="M9"/>
  <c r="L9"/>
  <c r="H9"/>
  <c r="E9"/>
  <c r="C9"/>
  <c r="F9" s="1"/>
  <c r="M8"/>
  <c r="L8"/>
  <c r="F8"/>
  <c r="P7"/>
  <c r="P18" s="1"/>
  <c r="P6" s="1"/>
  <c r="P33" s="1"/>
  <c r="M7"/>
  <c r="L7"/>
  <c r="K7"/>
  <c r="F7"/>
  <c r="E7"/>
  <c r="O6"/>
  <c r="O33" s="1"/>
  <c r="N6"/>
  <c r="N33" s="1"/>
  <c r="J6"/>
  <c r="J33" s="1"/>
  <c r="I6"/>
  <c r="I33" s="1"/>
  <c r="G6"/>
  <c r="G33" s="1"/>
  <c r="D6"/>
  <c r="B6"/>
  <c r="B33" s="1"/>
  <c r="M6" l="1"/>
  <c r="M33" s="1"/>
  <c r="C18"/>
  <c r="C6" s="1"/>
  <c r="C33" s="1"/>
  <c r="M28"/>
  <c r="E18"/>
  <c r="E6" s="1"/>
  <c r="E33" s="1"/>
  <c r="K18"/>
  <c r="M18"/>
  <c r="K28"/>
  <c r="F10"/>
  <c r="F19"/>
  <c r="F28"/>
  <c r="D33"/>
  <c r="F18"/>
  <c r="H18"/>
  <c r="H6" s="1"/>
  <c r="H33" s="1"/>
  <c r="F6" l="1"/>
  <c r="K6"/>
  <c r="K33" s="1"/>
  <c r="L33"/>
  <c r="F33"/>
</calcChain>
</file>

<file path=xl/sharedStrings.xml><?xml version="1.0" encoding="utf-8"?>
<sst xmlns="http://schemas.openxmlformats.org/spreadsheetml/2006/main" count="51" uniqueCount="50">
  <si>
    <t>АНАЛИЗ</t>
  </si>
  <si>
    <t>Наименование</t>
  </si>
  <si>
    <t>Начислено*</t>
  </si>
  <si>
    <t>Собираемость,     %*</t>
  </si>
  <si>
    <t>%</t>
  </si>
  <si>
    <t>НАЛОГОВЫЕ И НЕНАЛОГОВЫЕ ДОХОДЫ</t>
  </si>
  <si>
    <t>Налог на доходы физ. лиц</t>
  </si>
  <si>
    <t xml:space="preserve">Налоги по упрощенной системе н/о </t>
  </si>
  <si>
    <t xml:space="preserve">Единый налог на вменен. доход </t>
  </si>
  <si>
    <t>Единый сельхозналог</t>
  </si>
  <si>
    <t>Налог на имущ. физических лиц</t>
  </si>
  <si>
    <t>Налог на имущество организаций</t>
  </si>
  <si>
    <t>Земельный налог</t>
  </si>
  <si>
    <t>Госпошлина</t>
  </si>
  <si>
    <t>Задолж. и перерасч. по отмененным налогам</t>
  </si>
  <si>
    <t>Итого налоговые доходы:</t>
  </si>
  <si>
    <t xml:space="preserve">Доходы от аренды   земли </t>
  </si>
  <si>
    <t>Доходы от аренды имущества</t>
  </si>
  <si>
    <t xml:space="preserve">Прочие дох. от использования имущ. имущества </t>
  </si>
  <si>
    <t>Плата за негативное воздействие на окружающую среду</t>
  </si>
  <si>
    <t>Доходы от реализации гос.имущества</t>
  </si>
  <si>
    <t>Штрафы, санкции, возмещение ущерба</t>
  </si>
  <si>
    <t>Невыясненные поступления</t>
  </si>
  <si>
    <t>Прочие неналоговые доходы</t>
  </si>
  <si>
    <t>Итого неналоговые доходы:</t>
  </si>
  <si>
    <t xml:space="preserve">Первоначальный  план на год </t>
  </si>
  <si>
    <t>Уточненный план  на год</t>
  </si>
  <si>
    <t xml:space="preserve">Исполнен первонач.плана, % </t>
  </si>
  <si>
    <t xml:space="preserve">Исполнен уточнен. плана, % </t>
  </si>
  <si>
    <t>Патентная система</t>
  </si>
  <si>
    <t>Доходы от оказания платных услуг  и компенсац. затрат бюджетов</t>
  </si>
  <si>
    <t>Доходы от уплаты акцизов</t>
  </si>
  <si>
    <t>тыс. рублей</t>
  </si>
  <si>
    <t>отклонение</t>
  </si>
  <si>
    <t>Уточненн. план  на год</t>
  </si>
  <si>
    <t>Недоимка</t>
  </si>
  <si>
    <t>Прирост с нач. года</t>
  </si>
  <si>
    <t>Безвозмездные перечисления из вышестоящих бюджетов</t>
  </si>
  <si>
    <t>ПРОЧИЕ БЕЗВОЗМЕЗДНЫЕ ПОСТУПЛЕНИЯ</t>
  </si>
  <si>
    <t>Доходы от возврата ост. субсид. и субв.</t>
  </si>
  <si>
    <t>Возврат остатков субсидий и субвенций</t>
  </si>
  <si>
    <t>ВСЕГО доходов консолид. бюджета:</t>
  </si>
  <si>
    <t>исполнения консолидированного бюджета Котельничского района  по доходам на 01.04. 2018год</t>
  </si>
  <si>
    <t>2018год</t>
  </si>
  <si>
    <t>В сравнении с 2017 годом</t>
  </si>
  <si>
    <r>
      <t xml:space="preserve">Факт. исполнение на </t>
    </r>
    <r>
      <rPr>
        <b/>
        <sz val="12"/>
        <rFont val="Times New Roman"/>
        <family val="1"/>
        <charset val="204"/>
      </rPr>
      <t>01.04.2018</t>
    </r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</si>
  <si>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01.04.2017</t>
    </r>
  </si>
  <si>
    <t>на 01.01.2018</t>
  </si>
  <si>
    <t>на 01.04.2018</t>
  </si>
  <si>
    <t>Шилова Ольга Николаевна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</si>
</sst>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3" xfId="0" applyFont="1" applyBorder="1" applyAlignment="1">
      <alignment vertical="top" wrapText="1"/>
    </xf>
    <xf numFmtId="0" fontId="2" fillId="0" borderId="3" xfId="0" applyFont="1" applyBorder="1"/>
    <xf numFmtId="164" fontId="2" fillId="0" borderId="3" xfId="0" applyNumberFormat="1" applyFont="1" applyBorder="1"/>
    <xf numFmtId="0" fontId="3" fillId="2" borderId="3" xfId="0" applyFont="1" applyFill="1" applyBorder="1" applyAlignment="1">
      <alignment vertical="top" wrapText="1"/>
    </xf>
    <xf numFmtId="0" fontId="4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/>
    <xf numFmtId="164" fontId="2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6" borderId="3" xfId="0" applyFont="1" applyFill="1" applyBorder="1"/>
    <xf numFmtId="0" fontId="5" fillId="0" borderId="3" xfId="0" applyFont="1" applyBorder="1"/>
    <xf numFmtId="164" fontId="5" fillId="0" borderId="3" xfId="0" applyNumberFormat="1" applyFont="1" applyBorder="1"/>
    <xf numFmtId="164" fontId="13" fillId="6" borderId="4" xfId="0" applyNumberFormat="1" applyFont="1" applyFill="1" applyBorder="1"/>
    <xf numFmtId="164" fontId="7" fillId="2" borderId="4" xfId="0" applyNumberFormat="1" applyFont="1" applyFill="1" applyBorder="1"/>
    <xf numFmtId="0" fontId="7" fillId="2" borderId="4" xfId="0" applyFont="1" applyFill="1" applyBorder="1"/>
    <xf numFmtId="164" fontId="13" fillId="6" borderId="3" xfId="0" applyNumberFormat="1" applyFont="1" applyFill="1" applyBorder="1"/>
    <xf numFmtId="0" fontId="7" fillId="5" borderId="4" xfId="0" applyFont="1" applyFill="1" applyBorder="1"/>
    <xf numFmtId="0" fontId="7" fillId="0" borderId="3" xfId="0" applyFont="1" applyBorder="1" applyAlignment="1">
      <alignment wrapText="1"/>
    </xf>
    <xf numFmtId="165" fontId="5" fillId="0" borderId="3" xfId="0" applyNumberFormat="1" applyFont="1" applyFill="1" applyBorder="1" applyAlignment="1">
      <alignment horizontal="right" wrapText="1"/>
    </xf>
    <xf numFmtId="165" fontId="9" fillId="6" borderId="3" xfId="0" applyNumberFormat="1" applyFont="1" applyFill="1" applyBorder="1" applyAlignment="1">
      <alignment horizontal="right" wrapText="1"/>
    </xf>
    <xf numFmtId="0" fontId="15" fillId="0" borderId="3" xfId="0" applyFont="1" applyBorder="1" applyAlignment="1">
      <alignment wrapText="1"/>
    </xf>
    <xf numFmtId="165" fontId="5" fillId="0" borderId="4" xfId="0" applyNumberFormat="1" applyFont="1" applyFill="1" applyBorder="1" applyAlignment="1">
      <alignment horizontal="right" wrapText="1"/>
    </xf>
    <xf numFmtId="0" fontId="5" fillId="0" borderId="4" xfId="0" applyFont="1" applyBorder="1"/>
    <xf numFmtId="165" fontId="5" fillId="0" borderId="4" xfId="0" applyNumberFormat="1" applyFont="1" applyBorder="1" applyAlignment="1">
      <alignment horizontal="right" wrapText="1"/>
    </xf>
    <xf numFmtId="165" fontId="9" fillId="6" borderId="4" xfId="0" applyNumberFormat="1" applyFont="1" applyFill="1" applyBorder="1" applyAlignment="1">
      <alignment horizontal="right" wrapText="1"/>
    </xf>
    <xf numFmtId="0" fontId="3" fillId="2" borderId="3" xfId="0" applyFont="1" applyFill="1" applyBorder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6" borderId="4" xfId="0" applyFont="1" applyFill="1" applyBorder="1"/>
    <xf numFmtId="164" fontId="9" fillId="6" borderId="4" xfId="0" applyNumberFormat="1" applyFont="1" applyFill="1" applyBorder="1"/>
    <xf numFmtId="164" fontId="5" fillId="5" borderId="3" xfId="0" applyNumberFormat="1" applyFont="1" applyFill="1" applyBorder="1"/>
    <xf numFmtId="164" fontId="5" fillId="0" borderId="4" xfId="0" applyNumberFormat="1" applyFont="1" applyBorder="1"/>
    <xf numFmtId="0" fontId="16" fillId="5" borderId="4" xfId="0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7" fillId="5" borderId="3" xfId="0" applyNumberFormat="1" applyFont="1" applyFill="1" applyBorder="1"/>
    <xf numFmtId="164" fontId="16" fillId="5" borderId="3" xfId="0" applyNumberFormat="1" applyFont="1" applyFill="1" applyBorder="1"/>
    <xf numFmtId="164" fontId="9" fillId="6" borderId="3" xfId="0" applyNumberFormat="1" applyFont="1" applyFill="1" applyBorder="1"/>
    <xf numFmtId="164" fontId="7" fillId="0" borderId="3" xfId="0" applyNumberFormat="1" applyFont="1" applyFill="1" applyBorder="1"/>
    <xf numFmtId="164" fontId="5" fillId="2" borderId="3" xfId="0" applyNumberFormat="1" applyFont="1" applyFill="1" applyBorder="1"/>
    <xf numFmtId="0" fontId="14" fillId="6" borderId="4" xfId="0" applyFont="1" applyFill="1" applyBorder="1"/>
    <xf numFmtId="164" fontId="7" fillId="5" borderId="4" xfId="0" applyNumberFormat="1" applyFont="1" applyFill="1" applyBorder="1"/>
    <xf numFmtId="0" fontId="17" fillId="0" borderId="3" xfId="1" applyFont="1" applyBorder="1" applyAlignment="1">
      <alignment wrapText="1"/>
    </xf>
    <xf numFmtId="164" fontId="7" fillId="3" borderId="3" xfId="0" applyNumberFormat="1" applyFont="1" applyFill="1" applyBorder="1"/>
    <xf numFmtId="164" fontId="16" fillId="6" borderId="3" xfId="0" applyNumberFormat="1" applyFont="1" applyFill="1" applyBorder="1"/>
    <xf numFmtId="0" fontId="5" fillId="0" borderId="4" xfId="0" applyFont="1" applyFill="1" applyBorder="1"/>
    <xf numFmtId="0" fontId="7" fillId="0" borderId="3" xfId="0" applyFont="1" applyFill="1" applyBorder="1"/>
    <xf numFmtId="164" fontId="9" fillId="2" borderId="4" xfId="0" applyNumberFormat="1" applyFont="1" applyFill="1" applyBorder="1"/>
    <xf numFmtId="164" fontId="5" fillId="2" borderId="4" xfId="0" applyNumberFormat="1" applyFont="1" applyFill="1" applyBorder="1"/>
    <xf numFmtId="164" fontId="9" fillId="5" borderId="3" xfId="0" applyNumberFormat="1" applyFont="1" applyFill="1" applyBorder="1"/>
    <xf numFmtId="164" fontId="3" fillId="0" borderId="0" xfId="0" applyNumberFormat="1" applyFont="1" applyFill="1" applyBorder="1"/>
    <xf numFmtId="164" fontId="7" fillId="0" borderId="0" xfId="0" applyNumberFormat="1" applyFont="1" applyFill="1" applyBorder="1"/>
    <xf numFmtId="0" fontId="18" fillId="2" borderId="3" xfId="0" applyFont="1" applyFill="1" applyBorder="1" applyAlignment="1">
      <alignment wrapText="1"/>
    </xf>
  </cellXfs>
  <cellStyles count="2">
    <cellStyle name="Заголовок 4" xfId="1" builtinId="19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topLeftCell="A19" zoomScaleNormal="100" workbookViewId="0">
      <selection activeCell="A24" sqref="A24:XFD27"/>
    </sheetView>
  </sheetViews>
  <sheetFormatPr defaultColWidth="9.1796875" defaultRowHeight="16.5"/>
  <cols>
    <col min="1" max="1" width="41.1796875" style="1" customWidth="1"/>
    <col min="2" max="2" width="11.36328125" style="1" hidden="1" customWidth="1"/>
    <col min="3" max="3" width="11.90625" style="1" customWidth="1"/>
    <col min="4" max="4" width="12" style="1" customWidth="1"/>
    <col min="5" max="5" width="10.7265625" style="1" hidden="1" customWidth="1"/>
    <col min="6" max="6" width="10.7265625" style="1" customWidth="1"/>
    <col min="7" max="7" width="9.453125" style="1" hidden="1" customWidth="1"/>
    <col min="8" max="8" width="8.7265625" style="1" hidden="1" customWidth="1"/>
    <col min="9" max="9" width="10.26953125" style="1" hidden="1" customWidth="1"/>
    <col min="10" max="10" width="12.1796875" style="2" customWidth="1"/>
    <col min="11" max="11" width="5.7265625" style="1" hidden="1" customWidth="1"/>
    <col min="12" max="12" width="11.54296875" style="1" customWidth="1"/>
    <col min="13" max="13" width="9.08984375" style="1" customWidth="1"/>
    <col min="14" max="15" width="10.1796875" style="1" hidden="1" customWidth="1"/>
    <col min="16" max="16" width="9.1796875" style="1" hidden="1" customWidth="1"/>
    <col min="17" max="17" width="15.1796875" style="1" customWidth="1"/>
    <col min="18" max="16384" width="9.1796875" style="1"/>
  </cols>
  <sheetData>
    <row r="1" spans="1:16" ht="18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1.5" customHeight="1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1.75" hidden="1" customHeight="1">
      <c r="J3" s="43" t="s">
        <v>32</v>
      </c>
      <c r="K3" s="43"/>
      <c r="L3" s="43"/>
      <c r="M3" s="43"/>
      <c r="N3" s="43"/>
      <c r="O3" s="43"/>
      <c r="P3" s="43"/>
    </row>
    <row r="4" spans="1:16" ht="18.5" customHeight="1">
      <c r="A4" s="35" t="s">
        <v>1</v>
      </c>
      <c r="B4" s="37" t="s">
        <v>43</v>
      </c>
      <c r="C4" s="38"/>
      <c r="D4" s="38"/>
      <c r="E4" s="38"/>
      <c r="F4" s="38"/>
      <c r="G4" s="38"/>
      <c r="H4" s="39"/>
      <c r="I4" s="40" t="s">
        <v>44</v>
      </c>
      <c r="J4" s="41"/>
      <c r="K4" s="41"/>
      <c r="L4" s="41"/>
      <c r="M4" s="42"/>
      <c r="N4" s="44" t="s">
        <v>35</v>
      </c>
      <c r="O4" s="45"/>
      <c r="P4" s="46"/>
    </row>
    <row r="5" spans="1:16" ht="69.5" customHeight="1">
      <c r="A5" s="36"/>
      <c r="B5" s="15" t="s">
        <v>25</v>
      </c>
      <c r="C5" s="15" t="s">
        <v>34</v>
      </c>
      <c r="D5" s="15" t="s">
        <v>45</v>
      </c>
      <c r="E5" s="15" t="s">
        <v>27</v>
      </c>
      <c r="F5" s="15" t="s">
        <v>28</v>
      </c>
      <c r="G5" s="11" t="s">
        <v>2</v>
      </c>
      <c r="H5" s="11" t="s">
        <v>3</v>
      </c>
      <c r="I5" s="12" t="s">
        <v>26</v>
      </c>
      <c r="J5" s="12" t="s">
        <v>46</v>
      </c>
      <c r="K5" s="13" t="s">
        <v>4</v>
      </c>
      <c r="L5" s="12" t="s">
        <v>33</v>
      </c>
      <c r="M5" s="12" t="s">
        <v>4</v>
      </c>
      <c r="N5" s="16" t="s">
        <v>47</v>
      </c>
      <c r="O5" s="16" t="s">
        <v>48</v>
      </c>
      <c r="P5" s="16" t="s">
        <v>36</v>
      </c>
    </row>
    <row r="6" spans="1:16" s="2" customFormat="1" ht="29" customHeight="1">
      <c r="A6" s="71" t="s">
        <v>5</v>
      </c>
      <c r="B6" s="22">
        <f>B18+B28</f>
        <v>85077.580000000016</v>
      </c>
      <c r="C6" s="22">
        <f>C18+C28</f>
        <v>85104.8</v>
      </c>
      <c r="D6" s="21">
        <f>D18+D28</f>
        <v>21600.399999999998</v>
      </c>
      <c r="E6" s="21">
        <f t="shared" ref="E6:J6" si="0">E18+E28</f>
        <v>1458.3297483030162</v>
      </c>
      <c r="F6" s="54">
        <f t="shared" ref="F6:F33" si="1">(D6/C6)*100</f>
        <v>25.38094208552279</v>
      </c>
      <c r="G6" s="21">
        <f t="shared" si="0"/>
        <v>0</v>
      </c>
      <c r="H6" s="21" t="e">
        <f t="shared" si="0"/>
        <v>#DIV/0!</v>
      </c>
      <c r="I6" s="21">
        <f t="shared" si="0"/>
        <v>86705.420000000013</v>
      </c>
      <c r="J6" s="21">
        <f t="shared" si="0"/>
        <v>19811.200000000004</v>
      </c>
      <c r="K6" s="51" t="e">
        <f>K18+K28</f>
        <v>#DIV/0!</v>
      </c>
      <c r="L6" s="51">
        <f>L18+L28</f>
        <v>1789.1999999999944</v>
      </c>
      <c r="M6" s="55">
        <f>D6/J6*100</f>
        <v>109.03125504764979</v>
      </c>
      <c r="N6" s="21">
        <f>N18+N28</f>
        <v>4466.1000000000004</v>
      </c>
      <c r="O6" s="21">
        <f>O18+O28</f>
        <v>4099.8999999999996</v>
      </c>
      <c r="P6" s="21">
        <f>P18+P28</f>
        <v>-366.19999999999982</v>
      </c>
    </row>
    <row r="7" spans="1:16" ht="17" customHeight="1">
      <c r="A7" s="3" t="s">
        <v>6</v>
      </c>
      <c r="B7" s="30">
        <v>22684.400000000001</v>
      </c>
      <c r="C7" s="30">
        <v>22674.799999999999</v>
      </c>
      <c r="D7" s="18">
        <v>5811.4</v>
      </c>
      <c r="E7" s="19">
        <f>D7/B7*100</f>
        <v>25.618486713336036</v>
      </c>
      <c r="F7" s="19">
        <f t="shared" si="1"/>
        <v>25.629333004039729</v>
      </c>
      <c r="G7" s="19"/>
      <c r="H7" s="19"/>
      <c r="I7" s="47">
        <v>22985.3</v>
      </c>
      <c r="J7" s="17">
        <v>5090.1000000000004</v>
      </c>
      <c r="K7" s="56">
        <f t="shared" ref="K7:K27" si="2">(J7/I7)*100</f>
        <v>22.145023123474573</v>
      </c>
      <c r="L7" s="56">
        <f>D7-J7</f>
        <v>721.29999999999927</v>
      </c>
      <c r="M7" s="56">
        <f t="shared" ref="M7:M32" si="3">D7/J7*100</f>
        <v>114.17064497750533</v>
      </c>
      <c r="N7" s="4">
        <v>131.6</v>
      </c>
      <c r="O7" s="18">
        <v>131.19999999999999</v>
      </c>
      <c r="P7" s="57">
        <f>O7-N7</f>
        <v>-0.40000000000000568</v>
      </c>
    </row>
    <row r="8" spans="1:16" ht="17" customHeight="1">
      <c r="A8" s="3" t="s">
        <v>31</v>
      </c>
      <c r="B8" s="30">
        <v>8019.2</v>
      </c>
      <c r="C8" s="30">
        <v>8028.8</v>
      </c>
      <c r="D8" s="18">
        <v>1915.4</v>
      </c>
      <c r="E8" s="19"/>
      <c r="F8" s="19">
        <f t="shared" si="1"/>
        <v>23.856616181745714</v>
      </c>
      <c r="G8" s="19"/>
      <c r="H8" s="19"/>
      <c r="I8" s="47">
        <v>7473.8</v>
      </c>
      <c r="J8" s="17">
        <v>1835.3</v>
      </c>
      <c r="K8" s="56"/>
      <c r="L8" s="56">
        <f t="shared" ref="L8:L28" si="4">D8-J8</f>
        <v>80.100000000000136</v>
      </c>
      <c r="M8" s="56">
        <f t="shared" si="3"/>
        <v>104.36440908843241</v>
      </c>
      <c r="N8" s="4"/>
      <c r="O8" s="18"/>
      <c r="P8" s="57"/>
    </row>
    <row r="9" spans="1:16" ht="17" customHeight="1">
      <c r="A9" s="3" t="s">
        <v>7</v>
      </c>
      <c r="B9" s="30">
        <v>18351.8</v>
      </c>
      <c r="C9" s="30">
        <f t="shared" ref="C9:C17" si="5">B9</f>
        <v>18351.8</v>
      </c>
      <c r="D9" s="18">
        <v>2706.9</v>
      </c>
      <c r="E9" s="19">
        <f t="shared" ref="E9:E32" si="6">D9/B9*100</f>
        <v>14.750051766039299</v>
      </c>
      <c r="F9" s="19">
        <f t="shared" si="1"/>
        <v>14.750051766039299</v>
      </c>
      <c r="G9" s="19"/>
      <c r="H9" s="19" t="e">
        <f t="shared" ref="H9:H17" si="7">D9/G9*100</f>
        <v>#DIV/0!</v>
      </c>
      <c r="I9" s="47">
        <v>17283.3</v>
      </c>
      <c r="J9" s="17">
        <v>2830.4</v>
      </c>
      <c r="K9" s="56"/>
      <c r="L9" s="56">
        <f t="shared" si="4"/>
        <v>-123.5</v>
      </c>
      <c r="M9" s="56">
        <f t="shared" si="3"/>
        <v>95.636659129451672</v>
      </c>
      <c r="N9" s="4">
        <v>507</v>
      </c>
      <c r="O9" s="18">
        <v>765</v>
      </c>
      <c r="P9" s="57">
        <f t="shared" ref="P9:P17" si="8">O9-N9</f>
        <v>258</v>
      </c>
    </row>
    <row r="10" spans="1:16" ht="17" customHeight="1">
      <c r="A10" s="3" t="s">
        <v>8</v>
      </c>
      <c r="B10" s="30">
        <v>2735.4</v>
      </c>
      <c r="C10" s="30">
        <f t="shared" si="5"/>
        <v>2735.4</v>
      </c>
      <c r="D10" s="18">
        <v>605</v>
      </c>
      <c r="E10" s="19">
        <f t="shared" si="6"/>
        <v>22.117423411566865</v>
      </c>
      <c r="F10" s="19">
        <f t="shared" si="1"/>
        <v>22.117423411566865</v>
      </c>
      <c r="G10" s="19"/>
      <c r="H10" s="19" t="e">
        <f t="shared" si="7"/>
        <v>#DIV/0!</v>
      </c>
      <c r="I10" s="47">
        <v>2451.1</v>
      </c>
      <c r="J10" s="17">
        <v>616.5</v>
      </c>
      <c r="K10" s="56">
        <f>(J10/I11)*100</f>
        <v>105.1204665200266</v>
      </c>
      <c r="L10" s="56">
        <f t="shared" si="4"/>
        <v>-11.5</v>
      </c>
      <c r="M10" s="56">
        <f t="shared" si="3"/>
        <v>98.134630981346305</v>
      </c>
      <c r="N10" s="4">
        <v>175.6</v>
      </c>
      <c r="O10" s="18">
        <v>127.3</v>
      </c>
      <c r="P10" s="57">
        <f t="shared" si="8"/>
        <v>-48.3</v>
      </c>
    </row>
    <row r="11" spans="1:16" ht="17" customHeight="1">
      <c r="A11" s="3" t="s">
        <v>9</v>
      </c>
      <c r="B11" s="30">
        <v>344.3</v>
      </c>
      <c r="C11" s="30">
        <f t="shared" si="5"/>
        <v>344.3</v>
      </c>
      <c r="D11" s="18">
        <v>459.5</v>
      </c>
      <c r="E11" s="19">
        <f t="shared" si="6"/>
        <v>133.45919256462386</v>
      </c>
      <c r="F11" s="19">
        <f t="shared" si="1"/>
        <v>133.45919256462386</v>
      </c>
      <c r="G11" s="19"/>
      <c r="H11" s="19" t="e">
        <f t="shared" si="7"/>
        <v>#DIV/0!</v>
      </c>
      <c r="I11" s="48">
        <v>586.47</v>
      </c>
      <c r="J11" s="17">
        <v>445.6</v>
      </c>
      <c r="K11" s="56">
        <f>(J11/I12)*100</f>
        <v>1435.1046698872785</v>
      </c>
      <c r="L11" s="56">
        <f t="shared" si="4"/>
        <v>13.899999999999977</v>
      </c>
      <c r="M11" s="56">
        <f t="shared" si="3"/>
        <v>103.11938958707361</v>
      </c>
      <c r="N11" s="4">
        <v>0.6</v>
      </c>
      <c r="O11" s="18">
        <v>0.1</v>
      </c>
      <c r="P11" s="57">
        <f t="shared" si="8"/>
        <v>-0.5</v>
      </c>
    </row>
    <row r="12" spans="1:16" ht="17" customHeight="1">
      <c r="A12" s="3" t="s">
        <v>29</v>
      </c>
      <c r="B12" s="30">
        <v>40</v>
      </c>
      <c r="C12" s="30">
        <f t="shared" si="5"/>
        <v>40</v>
      </c>
      <c r="D12" s="18">
        <v>10.7</v>
      </c>
      <c r="E12" s="19">
        <f t="shared" si="6"/>
        <v>26.749999999999996</v>
      </c>
      <c r="F12" s="19">
        <f t="shared" si="1"/>
        <v>26.749999999999996</v>
      </c>
      <c r="G12" s="19"/>
      <c r="H12" s="19" t="e">
        <f>D12/G12*100</f>
        <v>#DIV/0!</v>
      </c>
      <c r="I12" s="48">
        <v>31.05</v>
      </c>
      <c r="J12" s="17">
        <v>46.4</v>
      </c>
      <c r="K12" s="56"/>
      <c r="L12" s="56">
        <f t="shared" si="4"/>
        <v>-35.700000000000003</v>
      </c>
      <c r="M12" s="56">
        <f t="shared" si="3"/>
        <v>23.060344827586206</v>
      </c>
      <c r="N12" s="4">
        <v>4.3</v>
      </c>
      <c r="O12" s="18">
        <v>2.4</v>
      </c>
      <c r="P12" s="57">
        <f t="shared" si="8"/>
        <v>-1.9</v>
      </c>
    </row>
    <row r="13" spans="1:16" ht="17" customHeight="1">
      <c r="A13" s="3" t="s">
        <v>10</v>
      </c>
      <c r="B13" s="30">
        <v>1532.9</v>
      </c>
      <c r="C13" s="30">
        <f t="shared" si="5"/>
        <v>1532.9</v>
      </c>
      <c r="D13" s="18">
        <v>42.2</v>
      </c>
      <c r="E13" s="19">
        <f t="shared" si="6"/>
        <v>2.7529519211951206</v>
      </c>
      <c r="F13" s="19">
        <f t="shared" si="1"/>
        <v>2.7529519211951206</v>
      </c>
      <c r="G13" s="19"/>
      <c r="H13" s="19" t="e">
        <f t="shared" si="7"/>
        <v>#DIV/0!</v>
      </c>
      <c r="I13" s="47">
        <v>1529.3</v>
      </c>
      <c r="J13" s="17">
        <v>80.5</v>
      </c>
      <c r="K13" s="56">
        <f>(J13/I14)*100</f>
        <v>1.3395680101174827</v>
      </c>
      <c r="L13" s="56">
        <f t="shared" si="4"/>
        <v>-38.299999999999997</v>
      </c>
      <c r="M13" s="56">
        <f t="shared" si="3"/>
        <v>52.422360248447205</v>
      </c>
      <c r="N13" s="5">
        <v>1130.0999999999999</v>
      </c>
      <c r="O13" s="19">
        <v>831.3</v>
      </c>
      <c r="P13" s="57">
        <f t="shared" si="8"/>
        <v>-298.79999999999995</v>
      </c>
    </row>
    <row r="14" spans="1:16" ht="17" customHeight="1">
      <c r="A14" s="3" t="s">
        <v>11</v>
      </c>
      <c r="B14" s="30">
        <v>7069.5</v>
      </c>
      <c r="C14" s="30">
        <f t="shared" si="5"/>
        <v>7069.5</v>
      </c>
      <c r="D14" s="18">
        <v>1182.4000000000001</v>
      </c>
      <c r="E14" s="19">
        <f t="shared" si="6"/>
        <v>16.725369545229508</v>
      </c>
      <c r="F14" s="19">
        <f t="shared" si="1"/>
        <v>16.725369545229508</v>
      </c>
      <c r="G14" s="19"/>
      <c r="H14" s="19" t="e">
        <f t="shared" si="7"/>
        <v>#DIV/0!</v>
      </c>
      <c r="I14" s="47">
        <v>6009.4</v>
      </c>
      <c r="J14" s="17">
        <v>1443.1</v>
      </c>
      <c r="K14" s="56">
        <f>(J14/I15)*100</f>
        <v>45.255268439538376</v>
      </c>
      <c r="L14" s="56">
        <f t="shared" si="4"/>
        <v>-260.69999999999982</v>
      </c>
      <c r="M14" s="56">
        <f t="shared" si="3"/>
        <v>81.934723858360485</v>
      </c>
      <c r="N14" s="4">
        <v>31.8</v>
      </c>
      <c r="O14" s="18">
        <v>29.8</v>
      </c>
      <c r="P14" s="57">
        <f t="shared" si="8"/>
        <v>-2</v>
      </c>
    </row>
    <row r="15" spans="1:16" ht="17" customHeight="1">
      <c r="A15" s="3" t="s">
        <v>12</v>
      </c>
      <c r="B15" s="30">
        <v>3121.3</v>
      </c>
      <c r="C15" s="30">
        <v>3120.9</v>
      </c>
      <c r="D15" s="18">
        <v>792.8</v>
      </c>
      <c r="E15" s="19">
        <f t="shared" si="6"/>
        <v>25.399673213084288</v>
      </c>
      <c r="F15" s="19">
        <f t="shared" si="1"/>
        <v>25.402928642378797</v>
      </c>
      <c r="G15" s="19"/>
      <c r="H15" s="19" t="e">
        <f t="shared" si="7"/>
        <v>#DIV/0!</v>
      </c>
      <c r="I15" s="47">
        <v>3188.8</v>
      </c>
      <c r="J15" s="17">
        <v>593.70000000000005</v>
      </c>
      <c r="K15" s="56">
        <f>(J15/I16)*100</f>
        <v>332.41881298992166</v>
      </c>
      <c r="L15" s="56">
        <f t="shared" si="4"/>
        <v>199.09999999999991</v>
      </c>
      <c r="M15" s="56">
        <f t="shared" si="3"/>
        <v>133.53545561731514</v>
      </c>
      <c r="N15" s="4">
        <v>897</v>
      </c>
      <c r="O15" s="18">
        <v>628.1</v>
      </c>
      <c r="P15" s="57">
        <f t="shared" si="8"/>
        <v>-268.89999999999998</v>
      </c>
    </row>
    <row r="16" spans="1:16" ht="17" customHeight="1">
      <c r="A16" s="3" t="s">
        <v>13</v>
      </c>
      <c r="B16" s="30">
        <v>133.9</v>
      </c>
      <c r="C16" s="30">
        <f t="shared" si="5"/>
        <v>133.9</v>
      </c>
      <c r="D16" s="18">
        <v>44.8</v>
      </c>
      <c r="E16" s="19">
        <f t="shared" si="6"/>
        <v>33.457804331590737</v>
      </c>
      <c r="F16" s="19">
        <f t="shared" si="1"/>
        <v>33.457804331590737</v>
      </c>
      <c r="G16" s="19"/>
      <c r="H16" s="19" t="e">
        <f t="shared" si="7"/>
        <v>#DIV/0!</v>
      </c>
      <c r="I16" s="47">
        <v>178.6</v>
      </c>
      <c r="J16" s="17">
        <v>29.7</v>
      </c>
      <c r="K16" s="56" t="e">
        <f>(J16/I17)*100</f>
        <v>#DIV/0!</v>
      </c>
      <c r="L16" s="56">
        <f t="shared" si="4"/>
        <v>15.099999999999998</v>
      </c>
      <c r="M16" s="56">
        <f t="shared" si="3"/>
        <v>150.84175084175084</v>
      </c>
      <c r="N16" s="18"/>
      <c r="O16" s="18"/>
      <c r="P16" s="57">
        <f t="shared" si="8"/>
        <v>0</v>
      </c>
    </row>
    <row r="17" spans="1:16" ht="17" customHeight="1">
      <c r="A17" s="3" t="s">
        <v>14</v>
      </c>
      <c r="B17" s="30">
        <v>0</v>
      </c>
      <c r="C17" s="30">
        <f t="shared" si="5"/>
        <v>0</v>
      </c>
      <c r="D17" s="18"/>
      <c r="E17" s="19" t="e">
        <f t="shared" si="6"/>
        <v>#DIV/0!</v>
      </c>
      <c r="F17" s="19" t="e">
        <f t="shared" si="1"/>
        <v>#DIV/0!</v>
      </c>
      <c r="G17" s="19"/>
      <c r="H17" s="19" t="e">
        <f t="shared" si="7"/>
        <v>#DIV/0!</v>
      </c>
      <c r="I17" s="47">
        <v>0</v>
      </c>
      <c r="J17" s="17"/>
      <c r="K17" s="56" t="e">
        <f>(J17/#REF!)*100</f>
        <v>#REF!</v>
      </c>
      <c r="L17" s="56">
        <f t="shared" si="4"/>
        <v>0</v>
      </c>
      <c r="M17" s="56"/>
      <c r="N17" s="18"/>
      <c r="O17" s="18"/>
      <c r="P17" s="57">
        <f t="shared" si="8"/>
        <v>0</v>
      </c>
    </row>
    <row r="18" spans="1:16" ht="20" customHeight="1">
      <c r="A18" s="6" t="s">
        <v>15</v>
      </c>
      <c r="B18" s="22">
        <f>SUM(B7:B17)</f>
        <v>64032.700000000012</v>
      </c>
      <c r="C18" s="22">
        <f>SUM(C7:C17)</f>
        <v>64032.3</v>
      </c>
      <c r="D18" s="21">
        <f>SUM(D7:D17)</f>
        <v>13571.099999999999</v>
      </c>
      <c r="E18" s="49">
        <f t="shared" si="6"/>
        <v>21.194014932995167</v>
      </c>
      <c r="F18" s="49">
        <f t="shared" si="1"/>
        <v>21.194147328770008</v>
      </c>
      <c r="G18" s="22">
        <f>SUM(G7:G17)</f>
        <v>0</v>
      </c>
      <c r="H18" s="58" t="e">
        <f>(D18-D7)/G18*100</f>
        <v>#DIV/0!</v>
      </c>
      <c r="I18" s="51">
        <f>SUM(I7:I17)</f>
        <v>61717.120000000003</v>
      </c>
      <c r="J18" s="59">
        <f>SUM(J7:J17)</f>
        <v>13011.300000000003</v>
      </c>
      <c r="K18" s="55">
        <f t="shared" si="2"/>
        <v>21.082156782429255</v>
      </c>
      <c r="L18" s="55">
        <f t="shared" si="4"/>
        <v>559.79999999999563</v>
      </c>
      <c r="M18" s="55">
        <f t="shared" si="3"/>
        <v>104.30241405547483</v>
      </c>
      <c r="N18" s="60">
        <f>SUM(N7:N17)</f>
        <v>2878</v>
      </c>
      <c r="O18" s="21">
        <f>SUM(O7:O17)</f>
        <v>2515.1999999999998</v>
      </c>
      <c r="P18" s="22">
        <f>SUM(P7:P17)</f>
        <v>-362.79999999999995</v>
      </c>
    </row>
    <row r="19" spans="1:16" ht="17" customHeight="1">
      <c r="A19" s="3" t="s">
        <v>16</v>
      </c>
      <c r="B19" s="30">
        <v>1822.2</v>
      </c>
      <c r="C19" s="30">
        <f>B19</f>
        <v>1822.2</v>
      </c>
      <c r="D19" s="18">
        <v>241.3</v>
      </c>
      <c r="E19" s="19">
        <f t="shared" si="6"/>
        <v>13.24223466139831</v>
      </c>
      <c r="F19" s="19">
        <f t="shared" si="1"/>
        <v>13.24223466139831</v>
      </c>
      <c r="G19" s="19"/>
      <c r="H19" s="19" t="e">
        <f t="shared" ref="H19:H27" si="9">D19/G19*100</f>
        <v>#DIV/0!</v>
      </c>
      <c r="I19" s="47">
        <v>2264.3000000000002</v>
      </c>
      <c r="J19" s="17">
        <v>467.7</v>
      </c>
      <c r="K19" s="56">
        <f t="shared" si="2"/>
        <v>20.655390186812699</v>
      </c>
      <c r="L19" s="56">
        <f t="shared" si="4"/>
        <v>-226.39999999999998</v>
      </c>
      <c r="M19" s="56">
        <f t="shared" si="3"/>
        <v>51.592901432542227</v>
      </c>
      <c r="N19" s="18">
        <v>412.3</v>
      </c>
      <c r="O19" s="18">
        <v>376</v>
      </c>
      <c r="P19" s="57">
        <f>O19-N19</f>
        <v>-36.300000000000011</v>
      </c>
    </row>
    <row r="20" spans="1:16" ht="17" customHeight="1">
      <c r="A20" s="3" t="s">
        <v>17</v>
      </c>
      <c r="B20" s="50">
        <v>1684.24</v>
      </c>
      <c r="C20" s="50">
        <v>1693.24</v>
      </c>
      <c r="D20" s="18">
        <v>477.2</v>
      </c>
      <c r="E20" s="19">
        <f t="shared" si="6"/>
        <v>28.333254168052058</v>
      </c>
      <c r="F20" s="19">
        <f t="shared" si="1"/>
        <v>28.182655736930379</v>
      </c>
      <c r="G20" s="19"/>
      <c r="H20" s="19" t="e">
        <f t="shared" si="9"/>
        <v>#DIV/0!</v>
      </c>
      <c r="I20" s="47">
        <v>2390.1999999999998</v>
      </c>
      <c r="J20" s="17">
        <v>477.3</v>
      </c>
      <c r="K20" s="56">
        <f t="shared" si="2"/>
        <v>19.96904024767802</v>
      </c>
      <c r="L20" s="56">
        <f t="shared" si="4"/>
        <v>-0.10000000000002274</v>
      </c>
      <c r="M20" s="56">
        <f t="shared" si="3"/>
        <v>99.979048816258114</v>
      </c>
      <c r="N20" s="18">
        <v>1175.8</v>
      </c>
      <c r="O20" s="4">
        <v>1208.7</v>
      </c>
      <c r="P20" s="57">
        <f>O20-N20</f>
        <v>32.900000000000091</v>
      </c>
    </row>
    <row r="21" spans="1:16" ht="17" customHeight="1">
      <c r="A21" s="3" t="s">
        <v>18</v>
      </c>
      <c r="B21" s="50">
        <v>1135.24</v>
      </c>
      <c r="C21" s="30">
        <f t="shared" ref="C21:C26" si="10">B21</f>
        <v>1135.24</v>
      </c>
      <c r="D21" s="18">
        <v>261.2</v>
      </c>
      <c r="E21" s="19">
        <f t="shared" si="6"/>
        <v>23.008350657129771</v>
      </c>
      <c r="F21" s="19">
        <f t="shared" si="1"/>
        <v>23.008350657129771</v>
      </c>
      <c r="G21" s="19"/>
      <c r="H21" s="19" t="e">
        <f t="shared" si="9"/>
        <v>#DIV/0!</v>
      </c>
      <c r="I21" s="47">
        <v>1244.9000000000001</v>
      </c>
      <c r="J21" s="17">
        <v>223.7</v>
      </c>
      <c r="K21" s="56">
        <f t="shared" si="2"/>
        <v>17.969314804401961</v>
      </c>
      <c r="L21" s="56">
        <f t="shared" si="4"/>
        <v>37.5</v>
      </c>
      <c r="M21" s="56">
        <f t="shared" si="3"/>
        <v>116.76352257487707</v>
      </c>
      <c r="N21" s="18"/>
      <c r="O21" s="18"/>
      <c r="P21" s="57"/>
    </row>
    <row r="22" spans="1:16" ht="17" customHeight="1">
      <c r="A22" s="3" t="s">
        <v>19</v>
      </c>
      <c r="B22" s="30">
        <v>278</v>
      </c>
      <c r="C22" s="30">
        <f t="shared" si="10"/>
        <v>278</v>
      </c>
      <c r="D22" s="18">
        <v>85.1</v>
      </c>
      <c r="E22" s="19">
        <f t="shared" si="6"/>
        <v>30.611510791366904</v>
      </c>
      <c r="F22" s="19">
        <f t="shared" si="1"/>
        <v>30.611510791366904</v>
      </c>
      <c r="G22" s="19"/>
      <c r="H22" s="19" t="e">
        <f t="shared" si="9"/>
        <v>#DIV/0!</v>
      </c>
      <c r="I22" s="47">
        <v>338.4</v>
      </c>
      <c r="J22" s="17">
        <v>207.9</v>
      </c>
      <c r="K22" s="56">
        <f t="shared" si="2"/>
        <v>61.436170212765958</v>
      </c>
      <c r="L22" s="56">
        <f t="shared" si="4"/>
        <v>-122.80000000000001</v>
      </c>
      <c r="M22" s="56">
        <f t="shared" si="3"/>
        <v>40.933140933140926</v>
      </c>
      <c r="N22" s="18"/>
      <c r="O22" s="18"/>
      <c r="P22" s="57"/>
    </row>
    <row r="23" spans="1:16" ht="25.5" customHeight="1">
      <c r="A23" s="61" t="s">
        <v>30</v>
      </c>
      <c r="B23" s="30">
        <v>15267.7</v>
      </c>
      <c r="C23" s="30">
        <v>15292.32</v>
      </c>
      <c r="D23" s="18">
        <v>4703.8999999999996</v>
      </c>
      <c r="E23" s="19">
        <f t="shared" si="6"/>
        <v>30.809486694132055</v>
      </c>
      <c r="F23" s="19">
        <f t="shared" si="1"/>
        <v>30.759884700294005</v>
      </c>
      <c r="G23" s="19"/>
      <c r="H23" s="19" t="e">
        <f t="shared" si="9"/>
        <v>#DIV/0!</v>
      </c>
      <c r="I23" s="47">
        <v>16809.400000000001</v>
      </c>
      <c r="J23" s="17">
        <v>5190.3</v>
      </c>
      <c r="K23" s="56">
        <f>(J23/I23)*100</f>
        <v>30.877366235558672</v>
      </c>
      <c r="L23" s="56">
        <f t="shared" si="4"/>
        <v>-486.40000000000055</v>
      </c>
      <c r="M23" s="56">
        <f t="shared" si="3"/>
        <v>90.628672716413291</v>
      </c>
      <c r="N23" s="18"/>
      <c r="O23" s="18"/>
      <c r="P23" s="57"/>
    </row>
    <row r="24" spans="1:16" ht="15.5" customHeight="1">
      <c r="A24" s="3" t="s">
        <v>20</v>
      </c>
      <c r="B24" s="30">
        <v>433.6</v>
      </c>
      <c r="C24" s="30">
        <f t="shared" si="10"/>
        <v>433.6</v>
      </c>
      <c r="D24" s="18">
        <v>81.900000000000006</v>
      </c>
      <c r="E24" s="19">
        <f t="shared" si="6"/>
        <v>18.888376383763838</v>
      </c>
      <c r="F24" s="19">
        <f t="shared" si="1"/>
        <v>18.888376383763838</v>
      </c>
      <c r="G24" s="19"/>
      <c r="H24" s="19" t="e">
        <f t="shared" si="9"/>
        <v>#DIV/0!</v>
      </c>
      <c r="I24" s="47">
        <v>716.2</v>
      </c>
      <c r="J24" s="17">
        <v>91.3</v>
      </c>
      <c r="K24" s="56">
        <f t="shared" si="2"/>
        <v>12.747835800055848</v>
      </c>
      <c r="L24" s="56">
        <f t="shared" si="4"/>
        <v>-9.3999999999999915</v>
      </c>
      <c r="M24" s="56">
        <f t="shared" si="3"/>
        <v>89.704271631982479</v>
      </c>
      <c r="N24" s="18"/>
      <c r="O24" s="18"/>
      <c r="P24" s="57"/>
    </row>
    <row r="25" spans="1:16" ht="15.5" customHeight="1">
      <c r="A25" s="3" t="s">
        <v>21</v>
      </c>
      <c r="B25" s="30">
        <v>162.6</v>
      </c>
      <c r="C25" s="30">
        <f t="shared" si="10"/>
        <v>162.6</v>
      </c>
      <c r="D25" s="19">
        <v>2078.1</v>
      </c>
      <c r="E25" s="19">
        <f t="shared" si="6"/>
        <v>1278.0442804428044</v>
      </c>
      <c r="F25" s="19">
        <f t="shared" si="1"/>
        <v>1278.0442804428044</v>
      </c>
      <c r="G25" s="19"/>
      <c r="H25" s="19" t="e">
        <f t="shared" si="9"/>
        <v>#DIV/0!</v>
      </c>
      <c r="I25" s="47">
        <v>823.4</v>
      </c>
      <c r="J25" s="23">
        <v>69.599999999999994</v>
      </c>
      <c r="K25" s="56">
        <f t="shared" si="2"/>
        <v>8.452756861792567</v>
      </c>
      <c r="L25" s="56">
        <f t="shared" si="4"/>
        <v>2008.5</v>
      </c>
      <c r="M25" s="56">
        <f t="shared" si="3"/>
        <v>2985.7758620689656</v>
      </c>
      <c r="N25" s="18"/>
      <c r="O25" s="18"/>
      <c r="P25" s="57"/>
    </row>
    <row r="26" spans="1:16" ht="15.5" customHeight="1">
      <c r="A26" s="3" t="s">
        <v>22</v>
      </c>
      <c r="B26" s="30"/>
      <c r="C26" s="30">
        <f t="shared" si="10"/>
        <v>0</v>
      </c>
      <c r="D26" s="18">
        <v>63.5</v>
      </c>
      <c r="E26" s="19"/>
      <c r="F26" s="19"/>
      <c r="G26" s="19"/>
      <c r="H26" s="19" t="e">
        <f t="shared" si="9"/>
        <v>#DIV/0!</v>
      </c>
      <c r="I26" s="47"/>
      <c r="J26" s="17">
        <v>7.2</v>
      </c>
      <c r="K26" s="56" t="e">
        <f t="shared" si="2"/>
        <v>#DIV/0!</v>
      </c>
      <c r="L26" s="56">
        <f t="shared" si="4"/>
        <v>56.3</v>
      </c>
      <c r="M26" s="56">
        <f t="shared" si="3"/>
        <v>881.94444444444446</v>
      </c>
      <c r="N26" s="18"/>
      <c r="O26" s="18"/>
      <c r="P26" s="57"/>
    </row>
    <row r="27" spans="1:16" ht="15.5" customHeight="1">
      <c r="A27" s="3" t="s">
        <v>23</v>
      </c>
      <c r="B27" s="30">
        <v>261.3</v>
      </c>
      <c r="C27" s="30">
        <v>255.3</v>
      </c>
      <c r="D27" s="18">
        <v>37.1</v>
      </c>
      <c r="E27" s="19">
        <f t="shared" si="6"/>
        <v>14.1982395713739</v>
      </c>
      <c r="F27" s="19">
        <f t="shared" si="1"/>
        <v>14.531923227575403</v>
      </c>
      <c r="G27" s="19"/>
      <c r="H27" s="19" t="e">
        <f t="shared" si="9"/>
        <v>#DIV/0!</v>
      </c>
      <c r="I27" s="47">
        <v>401.5</v>
      </c>
      <c r="J27" s="17">
        <v>64.900000000000006</v>
      </c>
      <c r="K27" s="56">
        <f t="shared" si="2"/>
        <v>16.164383561643834</v>
      </c>
      <c r="L27" s="56">
        <f t="shared" si="4"/>
        <v>-27.800000000000004</v>
      </c>
      <c r="M27" s="56">
        <f t="shared" si="3"/>
        <v>57.164869029275813</v>
      </c>
      <c r="N27" s="18"/>
      <c r="O27" s="18"/>
      <c r="P27" s="57"/>
    </row>
    <row r="28" spans="1:16" ht="18" customHeight="1">
      <c r="A28" s="6" t="s">
        <v>24</v>
      </c>
      <c r="B28" s="21">
        <f>SUM(B19:B27)</f>
        <v>21044.879999999997</v>
      </c>
      <c r="C28" s="22">
        <f>SUM(C19:C27)</f>
        <v>21072.499999999996</v>
      </c>
      <c r="D28" s="22">
        <f>SUM(D19:D27)</f>
        <v>8029.2999999999993</v>
      </c>
      <c r="E28" s="22">
        <f t="shared" ref="E28:K28" si="11">SUM(E19:E27)</f>
        <v>1437.1357333700212</v>
      </c>
      <c r="F28" s="49">
        <f t="shared" si="1"/>
        <v>38.103215090758106</v>
      </c>
      <c r="G28" s="22">
        <f t="shared" si="11"/>
        <v>0</v>
      </c>
      <c r="H28" s="22" t="e">
        <f t="shared" si="11"/>
        <v>#DIV/0!</v>
      </c>
      <c r="I28" s="22">
        <f t="shared" si="11"/>
        <v>24988.300000000003</v>
      </c>
      <c r="J28" s="51">
        <f t="shared" si="11"/>
        <v>6799.9000000000005</v>
      </c>
      <c r="K28" s="51" t="e">
        <f t="shared" si="11"/>
        <v>#DIV/0!</v>
      </c>
      <c r="L28" s="55">
        <f t="shared" si="4"/>
        <v>1229.3999999999987</v>
      </c>
      <c r="M28" s="55">
        <f t="shared" si="3"/>
        <v>118.07967764231826</v>
      </c>
      <c r="N28" s="24">
        <f>SUM(N19:N27)</f>
        <v>1588.1</v>
      </c>
      <c r="O28" s="22">
        <f>SUM(O19:O27)</f>
        <v>1584.7</v>
      </c>
      <c r="P28" s="62">
        <f>O28-N28</f>
        <v>-3.3999999999998636</v>
      </c>
    </row>
    <row r="29" spans="1:16" ht="29.5" customHeight="1">
      <c r="A29" s="25" t="s">
        <v>37</v>
      </c>
      <c r="B29" s="50">
        <v>269706.45</v>
      </c>
      <c r="C29" s="50">
        <v>331960.09999999998</v>
      </c>
      <c r="D29" s="26">
        <v>61380.5</v>
      </c>
      <c r="E29" s="19">
        <f t="shared" si="6"/>
        <v>22.758261806493689</v>
      </c>
      <c r="F29" s="19">
        <f t="shared" si="1"/>
        <v>18.490324590214307</v>
      </c>
      <c r="G29" s="19"/>
      <c r="H29" s="19"/>
      <c r="I29" s="48">
        <v>270453.8</v>
      </c>
      <c r="J29" s="27">
        <v>71339.3</v>
      </c>
      <c r="K29" s="56" t="e">
        <f>(#REF!/I29)*100</f>
        <v>#REF!</v>
      </c>
      <c r="L29" s="56">
        <f t="shared" ref="L29:L32" si="12">D29-J28</f>
        <v>54580.6</v>
      </c>
      <c r="M29" s="63">
        <f t="shared" si="3"/>
        <v>86.040233083307513</v>
      </c>
      <c r="N29" s="18"/>
      <c r="O29" s="64"/>
      <c r="P29" s="65"/>
    </row>
    <row r="30" spans="1:16" ht="17.5" customHeight="1">
      <c r="A30" s="28" t="s">
        <v>38</v>
      </c>
      <c r="B30" s="50">
        <v>0</v>
      </c>
      <c r="C30" s="50">
        <v>6</v>
      </c>
      <c r="D30" s="29"/>
      <c r="E30" s="19"/>
      <c r="F30" s="19">
        <f t="shared" si="1"/>
        <v>0</v>
      </c>
      <c r="G30" s="19"/>
      <c r="H30" s="19"/>
      <c r="I30" s="48">
        <v>169.9</v>
      </c>
      <c r="J30" s="32">
        <v>40</v>
      </c>
      <c r="K30" s="56"/>
      <c r="L30" s="56">
        <f t="shared" si="12"/>
        <v>-71339.3</v>
      </c>
      <c r="M30" s="63">
        <f t="shared" si="3"/>
        <v>0</v>
      </c>
      <c r="N30" s="30"/>
      <c r="O30" s="64"/>
      <c r="P30" s="65"/>
    </row>
    <row r="31" spans="1:16" ht="15" customHeight="1">
      <c r="A31" s="3" t="s">
        <v>39</v>
      </c>
      <c r="B31" s="50"/>
      <c r="C31" s="31">
        <v>0.1</v>
      </c>
      <c r="D31" s="50"/>
      <c r="E31" s="19"/>
      <c r="F31" s="19">
        <f t="shared" si="1"/>
        <v>0</v>
      </c>
      <c r="G31" s="19"/>
      <c r="H31" s="19"/>
      <c r="I31" s="32"/>
      <c r="J31" s="20"/>
      <c r="K31" s="56"/>
      <c r="L31" s="56">
        <f t="shared" si="12"/>
        <v>-40</v>
      </c>
      <c r="M31" s="63"/>
      <c r="N31" s="30"/>
      <c r="O31" s="64"/>
      <c r="P31" s="65"/>
    </row>
    <row r="32" spans="1:16" ht="15" customHeight="1">
      <c r="A32" s="3" t="s">
        <v>40</v>
      </c>
      <c r="B32" s="50"/>
      <c r="C32" s="31">
        <v>-35.299999999999997</v>
      </c>
      <c r="D32" s="50">
        <v>-35.299999999999997</v>
      </c>
      <c r="E32" s="19" t="e">
        <f t="shared" si="6"/>
        <v>#DIV/0!</v>
      </c>
      <c r="F32" s="19">
        <f t="shared" si="1"/>
        <v>100</v>
      </c>
      <c r="G32" s="19"/>
      <c r="H32" s="19"/>
      <c r="I32" s="32">
        <v>-62</v>
      </c>
      <c r="J32" s="20">
        <v>-19.8</v>
      </c>
      <c r="K32" s="56">
        <f>(J31/I32)*100</f>
        <v>0</v>
      </c>
      <c r="L32" s="56">
        <f t="shared" si="12"/>
        <v>-35.299999999999997</v>
      </c>
      <c r="M32" s="63">
        <f t="shared" si="3"/>
        <v>178.28282828282826</v>
      </c>
      <c r="N32" s="30"/>
      <c r="O32" s="64"/>
      <c r="P32" s="65"/>
    </row>
    <row r="33" spans="1:16" ht="15" customHeight="1">
      <c r="A33" s="33" t="s">
        <v>41</v>
      </c>
      <c r="B33" s="21">
        <f>B6+B29+B30+B31+B32</f>
        <v>354784.03</v>
      </c>
      <c r="C33" s="21">
        <f>C6+C29+C30+C31+C32</f>
        <v>417035.69999999995</v>
      </c>
      <c r="D33" s="21">
        <f>D6+D29+D30+D31+D32</f>
        <v>82945.599999999991</v>
      </c>
      <c r="E33" s="21" t="e">
        <f t="shared" ref="E33:M33" si="13">E6+E29+E30+E31+E32</f>
        <v>#DIV/0!</v>
      </c>
      <c r="F33" s="49">
        <f t="shared" si="1"/>
        <v>19.889328419605324</v>
      </c>
      <c r="G33" s="21">
        <f t="shared" si="13"/>
        <v>0</v>
      </c>
      <c r="H33" s="21" t="e">
        <f t="shared" si="13"/>
        <v>#DIV/0!</v>
      </c>
      <c r="I33" s="21">
        <f t="shared" si="13"/>
        <v>357267.12</v>
      </c>
      <c r="J33" s="66">
        <f t="shared" si="13"/>
        <v>91170.7</v>
      </c>
      <c r="K33" s="67" t="e">
        <f t="shared" si="13"/>
        <v>#DIV/0!</v>
      </c>
      <c r="L33" s="68">
        <f>D33-J32</f>
        <v>82965.399999999994</v>
      </c>
      <c r="M33" s="67">
        <f t="shared" si="13"/>
        <v>373.35431641378557</v>
      </c>
      <c r="N33" s="60">
        <f>N6+N29+N30+N31+N32</f>
        <v>4466.1000000000004</v>
      </c>
      <c r="O33" s="21">
        <f>O6+O29+O30+O31+O32</f>
        <v>4099.8999999999996</v>
      </c>
      <c r="P33" s="21">
        <f>P6+P29+P30+P31+P32</f>
        <v>-366.19999999999982</v>
      </c>
    </row>
    <row r="34" spans="1:16" s="9" customFormat="1" ht="15.75" customHeight="1">
      <c r="A34" s="7"/>
      <c r="B34" s="7"/>
      <c r="C34" s="69"/>
      <c r="D34" s="69"/>
      <c r="E34" s="69"/>
      <c r="F34" s="8"/>
      <c r="G34" s="8"/>
      <c r="H34" s="8"/>
      <c r="I34" s="69"/>
      <c r="K34" s="8"/>
      <c r="L34" s="8"/>
      <c r="M34" s="69"/>
      <c r="N34" s="70"/>
      <c r="O34" s="70"/>
      <c r="P34" s="70"/>
    </row>
    <row r="35" spans="1:16" ht="21.75" customHeight="1">
      <c r="A35" s="34"/>
      <c r="B35" s="2"/>
    </row>
    <row r="36" spans="1:16" ht="14.25" hidden="1" customHeight="1"/>
    <row r="37" spans="1:16" ht="21.75" hidden="1" customHeight="1">
      <c r="A37" s="14" t="s">
        <v>49</v>
      </c>
    </row>
    <row r="38" spans="1:16" ht="16.5" hidden="1" customHeight="1">
      <c r="F38" s="10"/>
    </row>
  </sheetData>
  <mergeCells count="7">
    <mergeCell ref="A1:P1"/>
    <mergeCell ref="A2:P2"/>
    <mergeCell ref="J3:P3"/>
    <mergeCell ref="A4:A5"/>
    <mergeCell ref="B4:H4"/>
    <mergeCell ref="I4:M4"/>
    <mergeCell ref="N4:P4"/>
  </mergeCells>
  <pageMargins left="0.31496062992125984" right="0.31496062992125984" top="0.94488188976377963" bottom="0.15748031496062992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на1.04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1</cp:lastModifiedBy>
  <cp:lastPrinted>2018-04-11T11:18:14Z</cp:lastPrinted>
  <dcterms:created xsi:type="dcterms:W3CDTF">2011-02-03T07:56:58Z</dcterms:created>
  <dcterms:modified xsi:type="dcterms:W3CDTF">2018-04-11T11:20:07Z</dcterms:modified>
</cp:coreProperties>
</file>